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9" activeTab="0"/>
  </bookViews>
  <sheets>
    <sheet name="試算表" sheetId="1" r:id="rId1"/>
  </sheets>
  <definedNames>
    <definedName name="_xlnm.Print_Area" localSheetId="0">'試算表'!$A$1:$H$42</definedName>
  </definedNames>
  <calcPr fullCalcOnLoad="1"/>
</workbook>
</file>

<file path=xl/sharedStrings.xml><?xml version="1.0" encoding="utf-8"?>
<sst xmlns="http://schemas.openxmlformats.org/spreadsheetml/2006/main" count="76" uniqueCount="46">
  <si>
    <t>入力箇所</t>
  </si>
  <si>
    <t>被保険者名</t>
  </si>
  <si>
    <t>年齢</t>
  </si>
  <si>
    <t>所得額
（前年所得）</t>
  </si>
  <si>
    <t>基礎控除額</t>
  </si>
  <si>
    <t>課税所得</t>
  </si>
  <si>
    <t>固定資産税額
（当該年度額）</t>
  </si>
  <si>
    <t>情報入力</t>
  </si>
  <si>
    <t>&gt;=40</t>
  </si>
  <si>
    <t>&lt;65</t>
  </si>
  <si>
    <t>税額</t>
  </si>
  <si>
    <t>税率２割</t>
  </si>
  <si>
    <t>新税率５割</t>
  </si>
  <si>
    <t>新税率７割</t>
  </si>
  <si>
    <t>医療分</t>
  </si>
  <si>
    <t>課税所得金額</t>
  </si>
  <si>
    <t>×</t>
  </si>
  <si>
    <t>％</t>
  </si>
  <si>
    <t>均等割</t>
  </si>
  <si>
    <t>人</t>
  </si>
  <si>
    <t>平等割</t>
  </si>
  <si>
    <t>世帯あたり</t>
  </si>
  <si>
    <t>合　計</t>
  </si>
  <si>
    <t>後期高齢者支援分</t>
  </si>
  <si>
    <t>介護保険分</t>
  </si>
  <si>
    <t>合計</t>
  </si>
  <si>
    <t>医療分＋後期高齢者分＋介護保険分</t>
  </si>
  <si>
    <t>加入月数</t>
  </si>
  <si>
    <t>参考</t>
  </si>
  <si>
    <r>
      <t xml:space="preserve">月割税額
</t>
    </r>
    <r>
      <rPr>
        <sz val="9"/>
        <rFont val="mspgothic"/>
        <family val="3"/>
      </rPr>
      <t>（実際の納付額とは異なります。）</t>
    </r>
  </si>
  <si>
    <t>ヶ月</t>
  </si>
  <si>
    <r>
      <t xml:space="preserve">月割支払額
</t>
    </r>
    <r>
      <rPr>
        <sz val="9"/>
        <rFont val="mspgothic"/>
        <family val="3"/>
      </rPr>
      <t>（実際の納付額とは異なります。）</t>
    </r>
  </si>
  <si>
    <t>残納期数</t>
  </si>
  <si>
    <t>　回</t>
  </si>
  <si>
    <t>※この試算は入力時の内容にて試算するものですので、実際の課税額と異なる場合があります。</t>
  </si>
  <si>
    <t>※国保税の納付は６月から翌年の３月までの１０期での納付となります。</t>
  </si>
  <si>
    <t>※年度途中で異動があった場合は届出の翌月から変更となります。</t>
  </si>
  <si>
    <t>※この試算表では軽減の計算はできません。別途担当者までお問い合わせください。</t>
  </si>
  <si>
    <t>※国保税は４月１日から翌年３月末日までの１年間を年度単位としますが、所得については前年の</t>
  </si>
  <si>
    <t xml:space="preserve">   所得により、固定資産税額は当該の年度についてそれぞれ計算します。</t>
  </si>
  <si>
    <t>※月割支払額は単純に残納期で割返したものとなります。実際は千円未満の端数については直近の</t>
  </si>
  <si>
    <t>　納期にまとめて納付して頂きます。</t>
  </si>
  <si>
    <t>※４０歳から６４歳までの方は介護保険料が国民健康保険税に加算されます。</t>
  </si>
  <si>
    <t>12</t>
  </si>
  <si>
    <t>令和５年度国保税試算表</t>
  </si>
  <si>
    <t>固定資産税額（年額）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</si>
</sst>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ヶ月&quot;"/>
  </numFmts>
  <fonts count="41">
    <font>
      <sz val="10"/>
      <name val="mspgothic"/>
      <family val="3"/>
    </font>
    <font>
      <sz val="10"/>
      <name val="Arial"/>
      <family val="2"/>
    </font>
    <font>
      <sz val="11"/>
      <name val="mspgothic"/>
      <family val="3"/>
    </font>
    <font>
      <sz val="20"/>
      <name val="mspgothic"/>
      <family val="3"/>
    </font>
    <font>
      <sz val="9"/>
      <name val="mspgothic"/>
      <family val="3"/>
    </font>
    <font>
      <sz val="6"/>
      <name val="mspgothic"/>
      <family val="3"/>
    </font>
    <font>
      <sz val="18"/>
      <name val="ms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Alignment="1">
      <alignment vertical="center" shrinkToFit="1"/>
    </xf>
    <xf numFmtId="3" fontId="3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 hidden="1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right" vertical="center" shrinkToFit="1"/>
    </xf>
    <xf numFmtId="3" fontId="2" fillId="0" borderId="11" xfId="0" applyNumberFormat="1" applyFont="1" applyBorder="1" applyAlignment="1">
      <alignment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 applyProtection="1">
      <alignment vertical="center" shrinkToFit="1"/>
      <protection hidden="1"/>
    </xf>
    <xf numFmtId="3" fontId="2" fillId="0" borderId="11" xfId="0" applyNumberFormat="1" applyFont="1" applyBorder="1" applyAlignment="1">
      <alignment horizontal="right" vertical="center" shrinkToFit="1"/>
    </xf>
    <xf numFmtId="3" fontId="2" fillId="0" borderId="11" xfId="0" applyNumberFormat="1" applyFont="1" applyBorder="1" applyAlignment="1">
      <alignment horizontal="left" vertical="center" shrinkToFit="1"/>
    </xf>
    <xf numFmtId="3" fontId="2" fillId="34" borderId="12" xfId="0" applyNumberFormat="1" applyFont="1" applyFill="1" applyBorder="1" applyAlignment="1" applyProtection="1">
      <alignment vertical="center" shrinkToFit="1"/>
      <protection hidden="1"/>
    </xf>
    <xf numFmtId="3" fontId="2" fillId="0" borderId="0" xfId="0" applyNumberFormat="1" applyFont="1" applyBorder="1" applyAlignment="1">
      <alignment horizontal="center" vertical="center" textRotation="255" shrinkToFit="1"/>
    </xf>
    <xf numFmtId="3" fontId="2" fillId="0" borderId="0" xfId="0" applyNumberFormat="1" applyFont="1" applyBorder="1" applyAlignment="1">
      <alignment horizontal="left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4" fontId="2" fillId="0" borderId="0" xfId="0" applyNumberFormat="1" applyFont="1" applyBorder="1" applyAlignment="1">
      <alignment horizontal="right" vertical="center" shrinkToFit="1"/>
    </xf>
    <xf numFmtId="4" fontId="2" fillId="0" borderId="0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 applyProtection="1">
      <alignment vertical="center" shrinkToFit="1"/>
      <protection hidden="1"/>
    </xf>
    <xf numFmtId="3" fontId="2" fillId="0" borderId="13" xfId="0" applyNumberFormat="1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3" fontId="2" fillId="0" borderId="13" xfId="0" applyNumberFormat="1" applyFont="1" applyBorder="1" applyAlignment="1">
      <alignment vertical="center" shrinkToFit="1"/>
    </xf>
    <xf numFmtId="3" fontId="2" fillId="0" borderId="14" xfId="0" applyNumberFormat="1" applyFont="1" applyBorder="1" applyAlignment="1">
      <alignment vertical="center" shrinkToFit="1"/>
    </xf>
    <xf numFmtId="3" fontId="2" fillId="0" borderId="0" xfId="0" applyNumberFormat="1" applyFont="1" applyAlignment="1" applyProtection="1">
      <alignment vertical="center" shrinkToFit="1"/>
      <protection hidden="1"/>
    </xf>
    <xf numFmtId="3" fontId="2" fillId="35" borderId="15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35" borderId="12" xfId="0" applyNumberFormat="1" applyFont="1" applyFill="1" applyBorder="1" applyAlignment="1" applyProtection="1">
      <alignment vertical="center" shrinkToFit="1"/>
      <protection hidden="1"/>
    </xf>
    <xf numFmtId="3" fontId="2" fillId="0" borderId="16" xfId="0" applyNumberFormat="1" applyFont="1" applyBorder="1" applyAlignment="1">
      <alignment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0" borderId="16" xfId="0" applyNumberFormat="1" applyFont="1" applyBorder="1" applyAlignment="1" applyProtection="1">
      <alignment vertical="center" shrinkToFit="1"/>
      <protection hidden="1"/>
    </xf>
    <xf numFmtId="3" fontId="2" fillId="36" borderId="19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76" fontId="2" fillId="36" borderId="11" xfId="0" applyNumberFormat="1" applyFont="1" applyFill="1" applyBorder="1" applyAlignment="1" applyProtection="1">
      <alignment vertical="center" shrinkToFit="1"/>
      <protection locked="0"/>
    </xf>
    <xf numFmtId="3" fontId="2" fillId="36" borderId="19" xfId="0" applyNumberFormat="1" applyFont="1" applyFill="1" applyBorder="1" applyAlignment="1" applyProtection="1">
      <alignment horizontal="right" vertical="center" shrinkToFit="1"/>
      <protection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textRotation="255" shrinkToFit="1"/>
    </xf>
    <xf numFmtId="3" fontId="2" fillId="33" borderId="10" xfId="0" applyNumberFormat="1" applyFont="1" applyFill="1" applyBorder="1" applyAlignment="1" applyProtection="1">
      <alignment vertical="center" shrinkToFit="1"/>
      <protection locked="0"/>
    </xf>
    <xf numFmtId="3" fontId="2" fillId="0" borderId="15" xfId="0" applyNumberFormat="1" applyFont="1" applyBorder="1" applyAlignment="1">
      <alignment horizontal="center" vertical="center" textRotation="255" shrinkToFit="1"/>
    </xf>
    <xf numFmtId="3" fontId="2" fillId="0" borderId="12" xfId="0" applyNumberFormat="1" applyFont="1" applyBorder="1" applyAlignment="1">
      <alignment horizontal="left" vertical="center" shrinkToFit="1"/>
    </xf>
    <xf numFmtId="3" fontId="2" fillId="0" borderId="12" xfId="0" applyNumberFormat="1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shrinkToFit="1"/>
    </xf>
    <xf numFmtId="3" fontId="2" fillId="0" borderId="16" xfId="0" applyNumberFormat="1" applyFont="1" applyBorder="1" applyAlignment="1">
      <alignment horizontal="center" vertical="center" textRotation="255" shrinkToFit="1"/>
    </xf>
    <xf numFmtId="3" fontId="2" fillId="0" borderId="19" xfId="0" applyNumberFormat="1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114300</xdr:rowOff>
    </xdr:from>
    <xdr:to>
      <xdr:col>6</xdr:col>
      <xdr:colOff>342900</xdr:colOff>
      <xdr:row>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143625" y="114300"/>
          <a:ext cx="190500" cy="571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gothic"/>
              <a:ea typeface="mspgothic"/>
              <a:cs typeface="msp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85" zoomScaleNormal="85" zoomScalePageLayoutView="0" workbookViewId="0" topLeftCell="A13">
      <selection activeCell="O32" sqref="O32"/>
    </sheetView>
  </sheetViews>
  <sheetFormatPr defaultColWidth="12.875" defaultRowHeight="27.75" customHeight="1"/>
  <cols>
    <col min="1" max="1" width="7.75390625" style="1" customWidth="1"/>
    <col min="2" max="2" width="22.25390625" style="1" customWidth="1"/>
    <col min="3" max="3" width="10.00390625" style="1" customWidth="1"/>
    <col min="4" max="6" width="12.875" style="1" customWidth="1"/>
    <col min="7" max="7" width="5.375" style="1" customWidth="1"/>
    <col min="8" max="8" width="10.75390625" style="1" customWidth="1"/>
    <col min="9" max="10" width="12.875" style="1" hidden="1" customWidth="1"/>
    <col min="11" max="12" width="13.00390625" style="1" hidden="1" customWidth="1"/>
    <col min="13" max="16384" width="12.875" style="1" customWidth="1"/>
  </cols>
  <sheetData>
    <row r="1" spans="1:8" ht="22.5" customHeight="1">
      <c r="A1"/>
      <c r="B1"/>
      <c r="C1" s="2"/>
      <c r="D1" s="47" t="s">
        <v>44</v>
      </c>
      <c r="H1" s="1" t="s">
        <v>0</v>
      </c>
    </row>
    <row r="2" spans="1:12" ht="27.75" customHeight="1">
      <c r="A2" s="3"/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50" t="s">
        <v>6</v>
      </c>
      <c r="H2" s="50"/>
      <c r="K2" s="1" t="s">
        <v>2</v>
      </c>
      <c r="L2" s="1" t="s">
        <v>2</v>
      </c>
    </row>
    <row r="3" spans="1:12" ht="19.5" customHeight="1">
      <c r="A3" s="51" t="s">
        <v>7</v>
      </c>
      <c r="B3" s="6"/>
      <c r="C3" s="6"/>
      <c r="D3" s="6"/>
      <c r="E3" s="7">
        <f>IF(D3&gt;=430000,430000,D3)</f>
        <v>0</v>
      </c>
      <c r="F3" s="7">
        <f aca="true" t="shared" si="0" ref="F3:F9">D3-E3</f>
        <v>0</v>
      </c>
      <c r="G3" s="52"/>
      <c r="H3" s="52"/>
      <c r="I3" s="8"/>
      <c r="J3" s="8"/>
      <c r="K3" s="1" t="s">
        <v>8</v>
      </c>
      <c r="L3" s="1" t="s">
        <v>9</v>
      </c>
    </row>
    <row r="4" spans="1:10" ht="19.5" customHeight="1">
      <c r="A4" s="51"/>
      <c r="B4" s="6"/>
      <c r="C4" s="6"/>
      <c r="D4" s="6"/>
      <c r="E4" s="7">
        <f aca="true" t="shared" si="1" ref="E4:E9">IF(D4&gt;=430000,430000,D4)</f>
        <v>0</v>
      </c>
      <c r="F4" s="7">
        <f t="shared" si="0"/>
        <v>0</v>
      </c>
      <c r="G4" s="52"/>
      <c r="H4" s="52"/>
      <c r="I4" s="8"/>
      <c r="J4" s="8"/>
    </row>
    <row r="5" spans="1:10" ht="19.5" customHeight="1">
      <c r="A5" s="51"/>
      <c r="B5" s="6"/>
      <c r="C5" s="6"/>
      <c r="D5" s="6"/>
      <c r="E5" s="7">
        <f t="shared" si="1"/>
        <v>0</v>
      </c>
      <c r="F5" s="7">
        <f t="shared" si="0"/>
        <v>0</v>
      </c>
      <c r="G5" s="52"/>
      <c r="H5" s="52"/>
      <c r="I5" s="8"/>
      <c r="J5" s="8"/>
    </row>
    <row r="6" spans="1:10" ht="19.5" customHeight="1">
      <c r="A6" s="51"/>
      <c r="B6" s="6"/>
      <c r="C6" s="6"/>
      <c r="D6" s="6"/>
      <c r="E6" s="7">
        <f t="shared" si="1"/>
        <v>0</v>
      </c>
      <c r="F6" s="7">
        <f t="shared" si="0"/>
        <v>0</v>
      </c>
      <c r="G6" s="52"/>
      <c r="H6" s="52"/>
      <c r="I6" s="8"/>
      <c r="J6" s="8"/>
    </row>
    <row r="7" spans="1:10" ht="19.5" customHeight="1">
      <c r="A7" s="51"/>
      <c r="B7" s="6"/>
      <c r="C7" s="6"/>
      <c r="D7" s="6"/>
      <c r="E7" s="7">
        <f t="shared" si="1"/>
        <v>0</v>
      </c>
      <c r="F7" s="7">
        <f t="shared" si="0"/>
        <v>0</v>
      </c>
      <c r="G7" s="52"/>
      <c r="H7" s="52"/>
      <c r="I7" s="8"/>
      <c r="J7" s="8"/>
    </row>
    <row r="8" spans="1:10" ht="19.5" customHeight="1">
      <c r="A8" s="51"/>
      <c r="B8" s="6"/>
      <c r="C8" s="6"/>
      <c r="D8" s="6"/>
      <c r="E8" s="7">
        <f t="shared" si="1"/>
        <v>0</v>
      </c>
      <c r="F8" s="7">
        <f t="shared" si="0"/>
        <v>0</v>
      </c>
      <c r="G8" s="52"/>
      <c r="H8" s="52"/>
      <c r="I8" s="8"/>
      <c r="J8" s="8"/>
    </row>
    <row r="9" spans="1:10" ht="19.5" customHeight="1">
      <c r="A9" s="51"/>
      <c r="B9" s="6"/>
      <c r="C9" s="6"/>
      <c r="D9" s="6"/>
      <c r="E9" s="7">
        <f t="shared" si="1"/>
        <v>0</v>
      </c>
      <c r="F9" s="7">
        <f t="shared" si="0"/>
        <v>0</v>
      </c>
      <c r="G9" s="52"/>
      <c r="H9" s="52"/>
      <c r="I9" s="8"/>
      <c r="J9" s="8"/>
    </row>
    <row r="10" spans="1:256" ht="8.25" customHeight="1">
      <c r="A10" s="20"/>
      <c r="B10" s="21"/>
      <c r="C10" s="21"/>
      <c r="D10" s="8"/>
      <c r="E10" s="22"/>
      <c r="F10" s="23"/>
      <c r="G10" s="24"/>
      <c r="H10" s="25"/>
      <c r="IV10"/>
    </row>
    <row r="11" spans="4:256" ht="24" customHeight="1">
      <c r="D11" s="9"/>
      <c r="E11" s="9"/>
      <c r="F11" s="9"/>
      <c r="G11" s="9"/>
      <c r="H11" s="10" t="s">
        <v>10</v>
      </c>
      <c r="I11" s="11" t="s">
        <v>11</v>
      </c>
      <c r="J11" s="11" t="s">
        <v>12</v>
      </c>
      <c r="K11" s="11" t="s">
        <v>13</v>
      </c>
      <c r="IV11"/>
    </row>
    <row r="12" spans="1:256" ht="19.5" customHeight="1">
      <c r="A12" s="53" t="s">
        <v>14</v>
      </c>
      <c r="B12" s="54" t="s">
        <v>15</v>
      </c>
      <c r="C12" s="54"/>
      <c r="D12" s="12">
        <f>SUM(F3:F9)</f>
        <v>0</v>
      </c>
      <c r="E12" s="13" t="s">
        <v>16</v>
      </c>
      <c r="F12" s="14">
        <v>5.2</v>
      </c>
      <c r="G12" s="15" t="s">
        <v>17</v>
      </c>
      <c r="H12" s="16">
        <f>ROUNDDOWN(D12*0.052,0)</f>
        <v>0</v>
      </c>
      <c r="IV12"/>
    </row>
    <row r="13" spans="1:256" ht="23.25" customHeight="1">
      <c r="A13" s="53"/>
      <c r="B13" s="55" t="s">
        <v>45</v>
      </c>
      <c r="C13" s="55"/>
      <c r="D13" s="12">
        <f>SUM(G3:G9)</f>
        <v>0</v>
      </c>
      <c r="E13" s="13" t="s">
        <v>16</v>
      </c>
      <c r="F13" s="14">
        <v>20</v>
      </c>
      <c r="G13" s="15" t="s">
        <v>17</v>
      </c>
      <c r="H13" s="16">
        <f>ROUNDDOWN(D13*0.2,0)</f>
        <v>0</v>
      </c>
      <c r="IV13"/>
    </row>
    <row r="14" spans="1:256" ht="19.5" customHeight="1">
      <c r="A14" s="53"/>
      <c r="B14" s="54" t="s">
        <v>18</v>
      </c>
      <c r="C14" s="54"/>
      <c r="D14" s="12">
        <v>21000</v>
      </c>
      <c r="E14" s="13" t="s">
        <v>16</v>
      </c>
      <c r="F14" s="17">
        <f>COUNT(C3:C9)</f>
        <v>0</v>
      </c>
      <c r="G14" s="13" t="s">
        <v>19</v>
      </c>
      <c r="H14" s="16">
        <f>D14*F14</f>
        <v>0</v>
      </c>
      <c r="I14" s="1">
        <f>(H14+H15)*0.2</f>
        <v>0</v>
      </c>
      <c r="J14" s="1">
        <f>(H14+H15)*0.5</f>
        <v>0</v>
      </c>
      <c r="K14" s="1">
        <f>(H14+H15)*0.7</f>
        <v>0</v>
      </c>
      <c r="IV14"/>
    </row>
    <row r="15" spans="1:256" ht="19.5" customHeight="1">
      <c r="A15" s="53"/>
      <c r="B15" s="54" t="s">
        <v>20</v>
      </c>
      <c r="C15" s="54"/>
      <c r="D15" s="13"/>
      <c r="E15" s="13" t="s">
        <v>21</v>
      </c>
      <c r="F15" s="15"/>
      <c r="G15" s="15"/>
      <c r="H15" s="16">
        <f>IF(F14&gt;=1,20000,0)</f>
        <v>0</v>
      </c>
      <c r="IV15"/>
    </row>
    <row r="16" spans="1:256" ht="19.5" customHeight="1">
      <c r="A16" s="53"/>
      <c r="B16" s="18" t="s">
        <v>22</v>
      </c>
      <c r="C16" s="18"/>
      <c r="D16" s="12"/>
      <c r="E16" s="13"/>
      <c r="F16" s="14"/>
      <c r="G16" s="15"/>
      <c r="H16" s="19">
        <f>ROUNDDOWN(IF(SUM(H12:H15)&gt;650000,650000,SUM(H12:H15)),-2)</f>
        <v>0</v>
      </c>
      <c r="I16" s="1">
        <f>H16-I14</f>
        <v>0</v>
      </c>
      <c r="J16" s="1">
        <f>H16-J14</f>
        <v>0</v>
      </c>
      <c r="K16" s="1">
        <f>H16-K14</f>
        <v>0</v>
      </c>
      <c r="IV16"/>
    </row>
    <row r="17" spans="1:256" ht="8.25" customHeight="1">
      <c r="A17" s="20"/>
      <c r="B17" s="21"/>
      <c r="C17" s="21"/>
      <c r="D17" s="8"/>
      <c r="E17" s="22"/>
      <c r="F17" s="23"/>
      <c r="G17" s="24"/>
      <c r="H17" s="25"/>
      <c r="IV17"/>
    </row>
    <row r="18" spans="1:256" ht="19.5" customHeight="1">
      <c r="A18" s="53" t="s">
        <v>23</v>
      </c>
      <c r="B18" s="54" t="s">
        <v>15</v>
      </c>
      <c r="C18" s="54"/>
      <c r="D18" s="12">
        <f>D12</f>
        <v>0</v>
      </c>
      <c r="E18" s="13" t="s">
        <v>16</v>
      </c>
      <c r="F18" s="14">
        <v>1.8</v>
      </c>
      <c r="G18" s="15" t="s">
        <v>17</v>
      </c>
      <c r="H18" s="16">
        <f>ROUNDDOWN(D18*0.018,0)</f>
        <v>0</v>
      </c>
      <c r="IV18"/>
    </row>
    <row r="19" spans="1:256" ht="23.25" customHeight="1">
      <c r="A19" s="53"/>
      <c r="B19" s="55" t="s">
        <v>45</v>
      </c>
      <c r="C19" s="55"/>
      <c r="D19" s="12">
        <f>D13</f>
        <v>0</v>
      </c>
      <c r="E19" s="13" t="s">
        <v>16</v>
      </c>
      <c r="F19" s="14">
        <v>9.4</v>
      </c>
      <c r="G19" s="15" t="s">
        <v>17</v>
      </c>
      <c r="H19" s="16">
        <f>ROUNDDOWN(D19*0.094,0)</f>
        <v>0</v>
      </c>
      <c r="IV19"/>
    </row>
    <row r="20" spans="1:256" ht="19.5" customHeight="1">
      <c r="A20" s="53"/>
      <c r="B20" s="54" t="s">
        <v>18</v>
      </c>
      <c r="C20" s="54"/>
      <c r="D20" s="12">
        <v>7000</v>
      </c>
      <c r="E20" s="13" t="s">
        <v>16</v>
      </c>
      <c r="F20" s="17">
        <f>COUNT(C3:C9)</f>
        <v>0</v>
      </c>
      <c r="G20" s="13" t="s">
        <v>19</v>
      </c>
      <c r="H20" s="16">
        <f>D20*F20</f>
        <v>0</v>
      </c>
      <c r="I20" s="1">
        <f>(H20+H21)*0.2</f>
        <v>0</v>
      </c>
      <c r="J20" s="1">
        <f>(H20+H21)*0.5</f>
        <v>0</v>
      </c>
      <c r="K20" s="1">
        <f>(H20+H21)*0.7</f>
        <v>0</v>
      </c>
      <c r="IV20"/>
    </row>
    <row r="21" spans="1:256" ht="19.5" customHeight="1">
      <c r="A21" s="53"/>
      <c r="B21" s="54" t="s">
        <v>20</v>
      </c>
      <c r="C21" s="54"/>
      <c r="D21" s="13"/>
      <c r="E21" s="13" t="s">
        <v>21</v>
      </c>
      <c r="F21" s="14"/>
      <c r="G21" s="15"/>
      <c r="H21" s="16">
        <f>IF(F20&gt;=1,6000,0)</f>
        <v>0</v>
      </c>
      <c r="IV21"/>
    </row>
    <row r="22" spans="1:256" ht="19.5" customHeight="1">
      <c r="A22" s="53"/>
      <c r="B22" s="26" t="s">
        <v>22</v>
      </c>
      <c r="C22" s="18"/>
      <c r="D22" s="12"/>
      <c r="E22" s="13"/>
      <c r="F22" s="14"/>
      <c r="G22" s="15"/>
      <c r="H22" s="19">
        <f>ROUNDDOWN(IF(SUM(H18:H21)&gt;200000,200000,SUM(H18:H21)),-2)</f>
        <v>0</v>
      </c>
      <c r="I22" s="1">
        <f>H22-I20</f>
        <v>0</v>
      </c>
      <c r="J22" s="1">
        <f>H22-J20</f>
        <v>0</v>
      </c>
      <c r="K22" s="1">
        <f>H22-K20</f>
        <v>0</v>
      </c>
      <c r="IV22"/>
    </row>
    <row r="23" spans="1:256" ht="8.25" customHeight="1">
      <c r="A23" s="20"/>
      <c r="B23" s="21"/>
      <c r="C23" s="21"/>
      <c r="D23" s="8"/>
      <c r="E23" s="22"/>
      <c r="F23" s="23"/>
      <c r="G23" s="24"/>
      <c r="H23" s="25"/>
      <c r="IV23"/>
    </row>
    <row r="24" spans="1:256" ht="19.5" customHeight="1">
      <c r="A24" s="53" t="s">
        <v>24</v>
      </c>
      <c r="B24" s="54" t="s">
        <v>15</v>
      </c>
      <c r="C24" s="54"/>
      <c r="D24" s="12">
        <f>DSUM(C2:F9,F2,K2:L3)</f>
        <v>0</v>
      </c>
      <c r="E24" s="13" t="s">
        <v>16</v>
      </c>
      <c r="F24" s="14">
        <v>1.3</v>
      </c>
      <c r="G24" s="15" t="s">
        <v>17</v>
      </c>
      <c r="H24" s="16">
        <f>ROUNDDOWN(D24*0.013,0)</f>
        <v>0</v>
      </c>
      <c r="IV24"/>
    </row>
    <row r="25" spans="1:256" ht="22.5" customHeight="1">
      <c r="A25" s="53"/>
      <c r="B25" s="55" t="s">
        <v>45</v>
      </c>
      <c r="C25" s="55"/>
      <c r="D25" s="12">
        <f>DSUM(C2:H9,G2,K2:L3)</f>
        <v>0</v>
      </c>
      <c r="E25" s="13" t="s">
        <v>16</v>
      </c>
      <c r="F25" s="14">
        <v>7</v>
      </c>
      <c r="G25" s="15" t="s">
        <v>17</v>
      </c>
      <c r="H25" s="16">
        <f>ROUNDDOWN(D25*0.07,0)</f>
        <v>0</v>
      </c>
      <c r="IV25"/>
    </row>
    <row r="26" spans="1:256" ht="19.5" customHeight="1">
      <c r="A26" s="53"/>
      <c r="B26" s="56" t="s">
        <v>18</v>
      </c>
      <c r="C26" s="56"/>
      <c r="D26" s="12">
        <v>7300</v>
      </c>
      <c r="E26" s="27" t="s">
        <v>16</v>
      </c>
      <c r="F26" s="28">
        <f>DCOUNTA(C2:C9,C2,K2:L3)</f>
        <v>0</v>
      </c>
      <c r="G26" s="27" t="s">
        <v>19</v>
      </c>
      <c r="H26" s="16">
        <f>D26*F26</f>
        <v>0</v>
      </c>
      <c r="I26" s="1">
        <f>ROUNDDOWN((H26+H27)*0.2,-2)</f>
        <v>0</v>
      </c>
      <c r="J26" s="1">
        <f>ROUNDDOWN((H26+H27)*0.5,-2)</f>
        <v>0</v>
      </c>
      <c r="K26" s="1">
        <f>ROUNDDOWN((H26+H27)*0.7,-2)</f>
        <v>0</v>
      </c>
      <c r="IV26"/>
    </row>
    <row r="27" spans="1:256" ht="19.5" customHeight="1">
      <c r="A27" s="53"/>
      <c r="B27" s="56" t="s">
        <v>20</v>
      </c>
      <c r="C27" s="56"/>
      <c r="D27" s="27"/>
      <c r="E27" s="27" t="s">
        <v>21</v>
      </c>
      <c r="F27" s="29"/>
      <c r="G27" s="29"/>
      <c r="H27" s="16">
        <f>IF(F26&gt;=1,5000,0)</f>
        <v>0</v>
      </c>
      <c r="IV27"/>
    </row>
    <row r="28" spans="1:256" ht="19.5" customHeight="1">
      <c r="A28" s="53"/>
      <c r="B28" s="30" t="s">
        <v>22</v>
      </c>
      <c r="C28" s="12"/>
      <c r="D28" s="12"/>
      <c r="E28" s="12"/>
      <c r="F28" s="12"/>
      <c r="G28" s="31"/>
      <c r="H28" s="19">
        <f>ROUNDDOWN(IF(SUM(H24:H27)&gt;170000,170000,SUM(H24:H27)),-2)</f>
        <v>0</v>
      </c>
      <c r="I28" s="1">
        <f>H28-I26</f>
        <v>0</v>
      </c>
      <c r="J28" s="1">
        <f>H28-J26</f>
        <v>0</v>
      </c>
      <c r="K28" s="1">
        <f>H28-K26</f>
        <v>0</v>
      </c>
      <c r="IV28"/>
    </row>
    <row r="29" spans="8:256" ht="8.25" customHeight="1">
      <c r="H29" s="32"/>
      <c r="IV29"/>
    </row>
    <row r="30" spans="1:256" ht="27.75" customHeight="1">
      <c r="A30" s="33" t="s">
        <v>25</v>
      </c>
      <c r="B30" s="34" t="s">
        <v>26</v>
      </c>
      <c r="C30" s="35"/>
      <c r="D30" s="35"/>
      <c r="E30" s="36" t="s">
        <v>27</v>
      </c>
      <c r="F30" s="48" t="s">
        <v>43</v>
      </c>
      <c r="G30" s="37"/>
      <c r="H30" s="38">
        <f>(H16+H22+H28)/12*F30</f>
        <v>0</v>
      </c>
      <c r="I30" s="1">
        <f>H30-(I14+I20+I26)</f>
        <v>0</v>
      </c>
      <c r="J30" s="1">
        <f>H30-(J14+J20+J26)</f>
        <v>0</v>
      </c>
      <c r="K30" s="1">
        <f>H30-(K14+K20+K26)</f>
        <v>0</v>
      </c>
      <c r="IV30"/>
    </row>
    <row r="31" spans="1:8" ht="27.75" customHeight="1">
      <c r="A31" s="57" t="s">
        <v>28</v>
      </c>
      <c r="B31" s="58" t="s">
        <v>29</v>
      </c>
      <c r="C31" s="58"/>
      <c r="D31" s="39" t="s">
        <v>27</v>
      </c>
      <c r="E31" s="49" t="str">
        <f>F30</f>
        <v>12</v>
      </c>
      <c r="F31" s="40" t="s">
        <v>30</v>
      </c>
      <c r="G31" s="41"/>
      <c r="H31" s="42">
        <f>H30/E31</f>
        <v>0</v>
      </c>
    </row>
    <row r="32" spans="1:8" ht="27.75" customHeight="1">
      <c r="A32" s="57"/>
      <c r="B32" s="58" t="s">
        <v>31</v>
      </c>
      <c r="C32" s="58"/>
      <c r="D32" s="39" t="s">
        <v>32</v>
      </c>
      <c r="E32" s="43">
        <v>10</v>
      </c>
      <c r="F32" s="40" t="s">
        <v>33</v>
      </c>
      <c r="G32" s="41"/>
      <c r="H32" s="42">
        <f>H30/E32</f>
        <v>0</v>
      </c>
    </row>
    <row r="33" spans="8:256" ht="8.25" customHeight="1">
      <c r="H33" s="32"/>
      <c r="IV33"/>
    </row>
    <row r="34" s="45" customFormat="1" ht="13.5" customHeight="1">
      <c r="A34" s="44" t="s">
        <v>34</v>
      </c>
    </row>
    <row r="35" s="45" customFormat="1" ht="13.5" customHeight="1">
      <c r="A35" s="44" t="s">
        <v>35</v>
      </c>
    </row>
    <row r="36" s="45" customFormat="1" ht="13.5" customHeight="1">
      <c r="A36" s="44" t="s">
        <v>36</v>
      </c>
    </row>
    <row r="37" s="45" customFormat="1" ht="13.5" customHeight="1">
      <c r="A37" s="44" t="s">
        <v>38</v>
      </c>
    </row>
    <row r="38" s="45" customFormat="1" ht="13.5" customHeight="1">
      <c r="A38" s="44" t="s">
        <v>39</v>
      </c>
    </row>
    <row r="39" s="45" customFormat="1" ht="13.5" customHeight="1">
      <c r="A39" s="44" t="s">
        <v>42</v>
      </c>
    </row>
    <row r="40" ht="15" customHeight="1">
      <c r="A40" s="46" t="s">
        <v>40</v>
      </c>
    </row>
    <row r="41" ht="15" customHeight="1">
      <c r="A41" s="46" t="s">
        <v>41</v>
      </c>
    </row>
    <row r="42" ht="15" customHeight="1">
      <c r="A42" s="46" t="s">
        <v>37</v>
      </c>
    </row>
  </sheetData>
  <sheetProtection/>
  <mergeCells count="27">
    <mergeCell ref="A24:A28"/>
    <mergeCell ref="B24:C24"/>
    <mergeCell ref="B25:C25"/>
    <mergeCell ref="B26:C26"/>
    <mergeCell ref="B27:C27"/>
    <mergeCell ref="A31:A32"/>
    <mergeCell ref="B31:C31"/>
    <mergeCell ref="B32:C32"/>
    <mergeCell ref="A12:A16"/>
    <mergeCell ref="B12:C12"/>
    <mergeCell ref="B13:C13"/>
    <mergeCell ref="B14:C14"/>
    <mergeCell ref="B15:C15"/>
    <mergeCell ref="A18:A22"/>
    <mergeCell ref="B18:C18"/>
    <mergeCell ref="B19:C19"/>
    <mergeCell ref="B20:C20"/>
    <mergeCell ref="B21:C21"/>
    <mergeCell ref="G2:H2"/>
    <mergeCell ref="A3:A9"/>
    <mergeCell ref="G3:H3"/>
    <mergeCell ref="G4:H4"/>
    <mergeCell ref="G5:H5"/>
    <mergeCell ref="G6:H6"/>
    <mergeCell ref="G7:H7"/>
    <mergeCell ref="G8:H8"/>
    <mergeCell ref="G9:H9"/>
  </mergeCells>
  <printOptions/>
  <pageMargins left="0.39375" right="0.39375" top="0.8555555555555556" bottom="0.5902777777777778" header="0.5902777777777778" footer="0.5118055555555555"/>
  <pageSetup firstPageNumber="1" useFirstPageNumber="1" horizontalDpi="300" verticalDpi="300" orientation="portrait" paperSize="9" r:id="rId2"/>
  <headerFooter alignWithMargins="0">
    <oddHeader>&amp;R&amp;"Times New Roman,標準"&amp;12&amp;D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横内優子</dc:creator>
  <cp:keywords/>
  <dc:description/>
  <cp:lastModifiedBy>横内優子</cp:lastModifiedBy>
  <cp:lastPrinted>2023-06-11T23:48:05Z</cp:lastPrinted>
  <dcterms:created xsi:type="dcterms:W3CDTF">2021-03-31T06:27:57Z</dcterms:created>
  <dcterms:modified xsi:type="dcterms:W3CDTF">2023-06-11T23:48:20Z</dcterms:modified>
  <cp:category/>
  <cp:version/>
  <cp:contentType/>
  <cp:contentStatus/>
</cp:coreProperties>
</file>